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KCullum\Documents\Personal\Aviation General\Trimsheets\"/>
    </mc:Choice>
  </mc:AlternateContent>
  <xr:revisionPtr revIDLastSave="0" documentId="13_ncr:1_{107D45E5-9161-4CCD-AB65-7FA67F034964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G-SUEO" sheetId="1" r:id="rId1"/>
  </sheets>
  <definedNames>
    <definedName name="_xlnm.Print_Area" localSheetId="0">'G-SUEO'!$A$1:$O$35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F30" i="1"/>
  <c r="F5" i="1"/>
  <c r="F7" i="1"/>
  <c r="F8" i="1"/>
  <c r="F10" i="1"/>
  <c r="F11" i="1"/>
  <c r="F13" i="1"/>
  <c r="F14" i="1"/>
  <c r="D17" i="1"/>
  <c r="D18" i="1"/>
  <c r="D20" i="1"/>
  <c r="F20" i="1"/>
  <c r="D25" i="1"/>
  <c r="F25" i="1"/>
  <c r="E40" i="1"/>
  <c r="F40" i="1"/>
  <c r="F43" i="1"/>
  <c r="F17" i="1"/>
  <c r="F18" i="1"/>
  <c r="F22" i="1"/>
  <c r="E18" i="1"/>
  <c r="F33" i="1"/>
  <c r="E17" i="1"/>
  <c r="D22" i="1"/>
  <c r="C32" i="1"/>
  <c r="B32" i="1"/>
  <c r="B31" i="1"/>
  <c r="D23" i="1"/>
  <c r="F23" i="1" s="1"/>
  <c r="D27" i="1"/>
  <c r="E22" i="1"/>
  <c r="F27" i="1"/>
  <c r="E27" i="1"/>
  <c r="D33" i="1"/>
  <c r="D28" i="1"/>
  <c r="E23" i="1"/>
  <c r="F28" i="1"/>
  <c r="E28" i="1"/>
  <c r="D34" i="1"/>
  <c r="E33" i="1"/>
  <c r="B29" i="1"/>
  <c r="C29" i="1"/>
  <c r="F34" i="1"/>
  <c r="E34" i="1"/>
  <c r="A29" i="1"/>
</calcChain>
</file>

<file path=xl/sharedStrings.xml><?xml version="1.0" encoding="utf-8"?>
<sst xmlns="http://schemas.openxmlformats.org/spreadsheetml/2006/main" count="48" uniqueCount="42">
  <si>
    <t>Weight &amp; Balance</t>
  </si>
  <si>
    <t>Basic</t>
  </si>
  <si>
    <t>Crew</t>
  </si>
  <si>
    <t>Pilot</t>
  </si>
  <si>
    <t>Co-Pilot</t>
  </si>
  <si>
    <t>Pax 1</t>
  </si>
  <si>
    <t>Pax 2</t>
  </si>
  <si>
    <t>Baggage</t>
  </si>
  <si>
    <t>st</t>
  </si>
  <si>
    <t>lb</t>
  </si>
  <si>
    <t>From</t>
  </si>
  <si>
    <t>to</t>
  </si>
  <si>
    <t>kg</t>
  </si>
  <si>
    <t>Take-Off Weight</t>
  </si>
  <si>
    <t>Rear Pax</t>
  </si>
  <si>
    <t>(lb) to</t>
  </si>
  <si>
    <t>Weight Conversion</t>
  </si>
  <si>
    <t>Moment</t>
  </si>
  <si>
    <t>Kgs</t>
  </si>
  <si>
    <t>Arm</t>
  </si>
  <si>
    <t>Lts</t>
  </si>
  <si>
    <t>Landing Weight</t>
  </si>
  <si>
    <t>Max 45kg</t>
  </si>
  <si>
    <t>Ramp Weight</t>
  </si>
  <si>
    <t>Taxiing</t>
  </si>
  <si>
    <t xml:space="preserve">lts </t>
  </si>
  <si>
    <t>Flight time: Hrs</t>
  </si>
  <si>
    <t>Fuel (usable)</t>
  </si>
  <si>
    <t>Zero Fuel Weight</t>
  </si>
  <si>
    <t>Date of Flight :</t>
  </si>
  <si>
    <t>G-SUEO</t>
  </si>
  <si>
    <t>Main</t>
  </si>
  <si>
    <t>Extension</t>
  </si>
  <si>
    <t>Max 18kg</t>
  </si>
  <si>
    <t xml:space="preserve">Main (106lt): </t>
  </si>
  <si>
    <t>Time &amp; Fuel Left</t>
  </si>
  <si>
    <t>@ 25 lts/hr</t>
  </si>
  <si>
    <t>Warns when less than 30 mins fuel remains</t>
  </si>
  <si>
    <t>Max (kg) :</t>
  </si>
  <si>
    <t>Combined baggage max 45kg</t>
  </si>
  <si>
    <t>DA40 NG</t>
  </si>
  <si>
    <t>v4.5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</si>
</sst>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0.0"/>
    <numFmt numFmtId="167" formatCode="0.0%"/>
    <numFmt numFmtId="168" formatCode="0.0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3" fontId="3" fillId="0" borderId="2" xfId="0" applyNumberFormat="1" applyFont="1" applyBorder="1"/>
    <xf numFmtId="3" fontId="0" fillId="0" borderId="3" xfId="0" applyNumberFormat="1" applyBorder="1"/>
    <xf numFmtId="3" fontId="1" fillId="0" borderId="4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3" fontId="3" fillId="0" borderId="2" xfId="0" applyNumberFormat="1" applyFont="1" applyBorder="1" applyAlignment="1"/>
    <xf numFmtId="3" fontId="0" fillId="0" borderId="3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0" borderId="8" xfId="0" applyNumberFormat="1" applyBorder="1" applyAlignment="1">
      <alignment vertical="center"/>
    </xf>
    <xf numFmtId="4" fontId="1" fillId="2" borderId="9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1" fillId="0" borderId="2" xfId="0" applyFont="1" applyBorder="1" applyAlignment="1">
      <alignment vertical="center"/>
    </xf>
    <xf numFmtId="3" fontId="3" fillId="0" borderId="4" xfId="0" applyNumberFormat="1" applyFont="1" applyBorder="1"/>
    <xf numFmtId="3" fontId="0" fillId="0" borderId="6" xfId="0" applyNumberFormat="1" applyBorder="1"/>
    <xf numFmtId="3" fontId="3" fillId="0" borderId="4" xfId="0" applyNumberFormat="1" applyFont="1" applyBorder="1" applyAlignment="1"/>
    <xf numFmtId="4" fontId="0" fillId="0" borderId="0" xfId="0" applyNumberFormat="1" applyAlignment="1">
      <alignment vertical="center"/>
    </xf>
    <xf numFmtId="4" fontId="0" fillId="0" borderId="0" xfId="0" applyNumberFormat="1"/>
    <xf numFmtId="4" fontId="1" fillId="0" borderId="5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right" vertical="center"/>
    </xf>
    <xf numFmtId="167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horizontal="left" vertical="center"/>
    </xf>
    <xf numFmtId="4" fontId="1" fillId="3" borderId="9" xfId="0" applyNumberFormat="1" applyFont="1" applyFill="1" applyBorder="1" applyAlignment="1">
      <alignment vertical="center"/>
    </xf>
    <xf numFmtId="4" fontId="1" fillId="4" borderId="9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7" xfId="0" applyNumberFormat="1" applyFont="1" applyFill="1" applyBorder="1" applyAlignment="1" applyProtection="1">
      <alignment horizontal="center" vertical="center"/>
      <protection locked="0"/>
    </xf>
    <xf numFmtId="3" fontId="1" fillId="4" borderId="9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4" fontId="1" fillId="2" borderId="11" xfId="0" applyNumberFormat="1" applyFont="1" applyFill="1" applyBorder="1" applyAlignment="1">
      <alignment vertical="center"/>
    </xf>
    <xf numFmtId="167" fontId="0" fillId="0" borderId="2" xfId="0" applyNumberFormat="1" applyBorder="1" applyAlignment="1">
      <alignment horizontal="right" vertical="center"/>
    </xf>
    <xf numFmtId="164" fontId="5" fillId="0" borderId="2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4" fontId="1" fillId="4" borderId="9" xfId="0" applyNumberFormat="1" applyFont="1" applyFill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68" fontId="0" fillId="0" borderId="0" xfId="0" applyNumberFormat="1" applyAlignment="1">
      <alignment vertical="center"/>
    </xf>
    <xf numFmtId="4" fontId="7" fillId="0" borderId="12" xfId="1" applyNumberFormat="1" applyFont="1" applyBorder="1" applyAlignment="1">
      <alignment vertical="center"/>
    </xf>
    <xf numFmtId="0" fontId="7" fillId="0" borderId="1" xfId="1" applyFont="1" applyBorder="1" applyAlignment="1">
      <alignment horizontal="right" vertical="center"/>
    </xf>
    <xf numFmtId="165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1" fillId="3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4" fontId="1" fillId="4" borderId="14" xfId="0" applyNumberFormat="1" applyFont="1" applyFill="1" applyBorder="1" applyAlignment="1" applyProtection="1">
      <alignment horizontal="center" vertical="center"/>
      <protection locked="0"/>
    </xf>
    <xf numFmtId="14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8" fillId="0" borderId="16" xfId="1" applyNumberFormat="1" applyFont="1" applyBorder="1" applyAlignment="1">
      <alignment horizontal="left" vertical="center"/>
    </xf>
    <xf numFmtId="0" fontId="8" fillId="0" borderId="1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4" fontId="6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Mass / C of G Envelope</a:t>
            </a:r>
          </a:p>
        </c:rich>
      </c:tx>
      <c:layout>
        <c:manualLayout>
          <c:xMode val="edge"/>
          <c:yMode val="edge"/>
          <c:x val="0.32206765820939048"/>
          <c:y val="8.0106425053032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4763335994532"/>
          <c:y val="4.611759296511294E-2"/>
          <c:w val="0.84095427435387671"/>
          <c:h val="0.85981308411214952"/>
        </c:manualLayout>
      </c:layout>
      <c:scatterChart>
        <c:scatterStyle val="lineMarker"/>
        <c:varyColors val="0"/>
        <c:ser>
          <c:idx val="0"/>
          <c:order val="0"/>
          <c:tx>
            <c:v>Zero Fuel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'G-SUEO'!$E$17</c:f>
              <c:numCache>
                <c:formatCode>#,##0.00</c:formatCode>
                <c:ptCount val="1"/>
                <c:pt idx="0">
                  <c:v>2.4380000000000002</c:v>
                </c:pt>
              </c:numCache>
            </c:numRef>
          </c:xVal>
          <c:yVal>
            <c:numRef>
              <c:f>'G-SUEO'!$D$17</c:f>
              <c:numCache>
                <c:formatCode>#,##0.00</c:formatCode>
                <c:ptCount val="1"/>
                <c:pt idx="0">
                  <c:v>914.3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17-4A66-9FF5-17AD5F3EF03E}"/>
            </c:ext>
          </c:extLst>
        </c:ser>
        <c:ser>
          <c:idx val="1"/>
          <c:order val="1"/>
          <c:tx>
            <c:v>Take-Off</c:v>
          </c:tx>
          <c:spPr>
            <a:ln w="28575">
              <a:noFill/>
            </a:ln>
          </c:spPr>
          <c:marker>
            <c:symbol val="square"/>
            <c:size val="8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'G-SUEO'!$E$27</c:f>
              <c:numCache>
                <c:formatCode>#,##0.00</c:formatCode>
                <c:ptCount val="1"/>
                <c:pt idx="0">
                  <c:v>2.4535899909556829</c:v>
                </c:pt>
              </c:numCache>
            </c:numRef>
          </c:xVal>
          <c:yVal>
            <c:numRef>
              <c:f>'G-SUEO'!$D$27</c:f>
              <c:numCache>
                <c:formatCode>#,##0.00</c:formatCode>
                <c:ptCount val="1"/>
                <c:pt idx="0">
                  <c:v>995.09999999999991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17-4A66-9FF5-17AD5F3EF03E}"/>
            </c:ext>
          </c:extLst>
        </c:ser>
        <c:ser>
          <c:idx val="3"/>
          <c:order val="2"/>
          <c:tx>
            <c:v>Landing</c:v>
          </c:tx>
          <c:spPr>
            <a:ln w="28575">
              <a:noFill/>
            </a:ln>
          </c:spPr>
          <c:marker>
            <c:symbol val="triangle"/>
            <c:size val="8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'G-SUEO'!$E$33</c:f>
              <c:numCache>
                <c:formatCode>#,##0.00</c:formatCode>
                <c:ptCount val="1"/>
                <c:pt idx="0">
                  <c:v>2.4535899909556829</c:v>
                </c:pt>
              </c:numCache>
            </c:numRef>
          </c:xVal>
          <c:yVal>
            <c:numRef>
              <c:f>'G-SUEO'!$D$33</c:f>
              <c:numCache>
                <c:formatCode>#,##0.00</c:formatCode>
                <c:ptCount val="1"/>
                <c:pt idx="0">
                  <c:v>995.09999999999991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17-4A66-9FF5-17AD5F3EF03E}"/>
            </c:ext>
          </c:extLst>
        </c:ser>
        <c:ser>
          <c:idx val="2"/>
          <c:order val="3"/>
          <c:tx>
            <c:v>Envelope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xVal>
            <c:numRef>
              <c:f>'G-SUEO'!$J$14:$J$19</c:f>
              <c:numCache>
                <c:formatCode>0.000</c:formatCode>
                <c:ptCount val="6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2.5299999999999998</c:v>
                </c:pt>
                <c:pt idx="4">
                  <c:v>2.5299999999999998</c:v>
                </c:pt>
                <c:pt idx="5">
                  <c:v>2.4</c:v>
                </c:pt>
              </c:numCache>
            </c:numRef>
          </c:xVal>
          <c:yVal>
            <c:numRef>
              <c:f>'G-SUEO'!$K$14:$K$19</c:f>
              <c:numCache>
                <c:formatCode>0.000</c:formatCode>
                <c:ptCount val="6"/>
                <c:pt idx="0">
                  <c:v>940</c:v>
                </c:pt>
                <c:pt idx="1">
                  <c:v>1080</c:v>
                </c:pt>
                <c:pt idx="2">
                  <c:v>1280</c:v>
                </c:pt>
                <c:pt idx="3">
                  <c:v>1280</c:v>
                </c:pt>
                <c:pt idx="4">
                  <c:v>940</c:v>
                </c:pt>
                <c:pt idx="5">
                  <c:v>940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17-4A66-9FF5-17AD5F3EF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36160"/>
        <c:axId val="1"/>
      </c:scatterChart>
      <c:valAx>
        <c:axId val="121736160"/>
        <c:scaling>
          <c:orientation val="minMax"/>
          <c:max val="2.54"/>
          <c:min val="2.3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 of G Arm (m)</a:t>
                </a:r>
              </a:p>
            </c:rich>
          </c:tx>
          <c:layout>
            <c:manualLayout>
              <c:xMode val="edge"/>
              <c:yMode val="edge"/>
              <c:x val="0.45725638461858931"/>
              <c:y val="0.938584834429942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.0000000000000004E-2"/>
        <c:minorUnit val="5.0000000000000001E-3"/>
      </c:valAx>
      <c:valAx>
        <c:axId val="1"/>
        <c:scaling>
          <c:orientation val="minMax"/>
          <c:max val="1300"/>
          <c:min val="9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Mass (kg)</a:t>
                </a:r>
              </a:p>
            </c:rich>
          </c:tx>
          <c:layout>
            <c:manualLayout>
              <c:xMode val="edge"/>
              <c:yMode val="edge"/>
              <c:x val="1.1928508936382951E-2"/>
              <c:y val="0.439252292093625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36160"/>
        <c:crosses val="autoZero"/>
        <c:crossBetween val="midCat"/>
        <c:minorUnit val="5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89063867016622"/>
          <c:y val="0.96662208319850429"/>
          <c:w val="0.67196808732241808"/>
          <c:h val="2.9372451731204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533400</xdr:colOff>
      <xdr:row>34</xdr:row>
      <xdr:rowOff>323850</xdr:rowOff>
    </xdr:to>
    <xdr:graphicFrame macro="">
      <xdr:nvGraphicFramePr>
        <xdr:cNvPr id="1254" name="Chart 2">
          <a:extLst>
            <a:ext uri="{FF2B5EF4-FFF2-40B4-BE49-F238E27FC236}">
              <a16:creationId xmlns:a16="http://schemas.microsoft.com/office/drawing/2014/main" id="{0637B847-DA26-E840-C349-0D730CF92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16</xdr:row>
      <xdr:rowOff>47625</xdr:rowOff>
    </xdr:from>
    <xdr:to>
      <xdr:col>5</xdr:col>
      <xdr:colOff>152400</xdr:colOff>
      <xdr:row>16</xdr:row>
      <xdr:rowOff>161925</xdr:rowOff>
    </xdr:to>
    <xdr:sp macro="" textlink="">
      <xdr:nvSpPr>
        <xdr:cNvPr id="1255" name="AutoShape 3">
          <a:extLst>
            <a:ext uri="{FF2B5EF4-FFF2-40B4-BE49-F238E27FC236}">
              <a16:creationId xmlns:a16="http://schemas.microsoft.com/office/drawing/2014/main" id="{50418132-131B-8365-2E20-B2BF332E9D27}"/>
            </a:ext>
          </a:extLst>
        </xdr:cNvPr>
        <xdr:cNvSpPr>
          <a:spLocks noChangeArrowheads="1"/>
        </xdr:cNvSpPr>
      </xdr:nvSpPr>
      <xdr:spPr bwMode="auto">
        <a:xfrm>
          <a:off x="3838575" y="3248025"/>
          <a:ext cx="104775" cy="114300"/>
        </a:xfrm>
        <a:prstGeom prst="flowChartDecision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47625</xdr:colOff>
      <xdr:row>26</xdr:row>
      <xdr:rowOff>57150</xdr:rowOff>
    </xdr:from>
    <xdr:to>
      <xdr:col>5</xdr:col>
      <xdr:colOff>133350</xdr:colOff>
      <xdr:row>26</xdr:row>
      <xdr:rowOff>152400</xdr:rowOff>
    </xdr:to>
    <xdr:sp macro="" textlink="">
      <xdr:nvSpPr>
        <xdr:cNvPr id="1256" name="Rectangle 4">
          <a:extLst>
            <a:ext uri="{FF2B5EF4-FFF2-40B4-BE49-F238E27FC236}">
              <a16:creationId xmlns:a16="http://schemas.microsoft.com/office/drawing/2014/main" id="{667501FA-454B-9B6A-1248-6CEB2A0A84CE}"/>
            </a:ext>
          </a:extLst>
        </xdr:cNvPr>
        <xdr:cNvSpPr>
          <a:spLocks noChangeArrowheads="1"/>
        </xdr:cNvSpPr>
      </xdr:nvSpPr>
      <xdr:spPr bwMode="auto">
        <a:xfrm>
          <a:off x="3838575" y="5238750"/>
          <a:ext cx="857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80" mc:Ignorable="a14" a14:legacySpreadsheetColorIndex="2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47625</xdr:colOff>
      <xdr:row>32</xdr:row>
      <xdr:rowOff>47625</xdr:rowOff>
    </xdr:from>
    <xdr:to>
      <xdr:col>5</xdr:col>
      <xdr:colOff>161925</xdr:colOff>
      <xdr:row>32</xdr:row>
      <xdr:rowOff>161925</xdr:rowOff>
    </xdr:to>
    <xdr:sp macro="" textlink="">
      <xdr:nvSpPr>
        <xdr:cNvPr id="1257" name="AutoShape 5">
          <a:extLst>
            <a:ext uri="{FF2B5EF4-FFF2-40B4-BE49-F238E27FC236}">
              <a16:creationId xmlns:a16="http://schemas.microsoft.com/office/drawing/2014/main" id="{C3CCF78C-A9A9-64DD-84C6-F28C8FDFD587}"/>
            </a:ext>
          </a:extLst>
        </xdr:cNvPr>
        <xdr:cNvSpPr>
          <a:spLocks noChangeArrowheads="1"/>
        </xdr:cNvSpPr>
      </xdr:nvSpPr>
      <xdr:spPr bwMode="auto">
        <a:xfrm>
          <a:off x="3838575" y="6600825"/>
          <a:ext cx="11430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workbookViewId="0">
      <selection activeCell="J1" sqref="J1:K1"/>
    </sheetView>
  </sheetViews>
  <sheetFormatPr defaultRowHeight="12.75" x14ac:dyDescent="0.2"/>
  <cols>
    <col min="1" max="1" width="14" customWidth="1"/>
    <col min="2" max="2" width="11.42578125" bestFit="1" customWidth="1"/>
    <col min="3" max="3" width="10" style="2" customWidth="1"/>
    <col min="4" max="4" width="11.7109375" style="43" customWidth="1"/>
    <col min="5" max="5" width="9.7109375" style="3" customWidth="1"/>
    <col min="6" max="6" width="11.7109375" style="5" customWidth="1"/>
    <col min="7" max="7" width="13.85546875" customWidth="1"/>
  </cols>
  <sheetData>
    <row r="1" spans="1:23" s="7" customFormat="1" ht="18" customHeight="1" thickTop="1" thickBot="1" x14ac:dyDescent="0.25">
      <c r="A1" s="9" t="s">
        <v>0</v>
      </c>
      <c r="B1" s="9"/>
      <c r="C1" s="33"/>
      <c r="D1" s="42"/>
      <c r="E1" s="10" t="s">
        <v>40</v>
      </c>
      <c r="F1" s="26" t="s">
        <v>30</v>
      </c>
      <c r="H1" s="7" t="s">
        <v>29</v>
      </c>
      <c r="J1" s="81"/>
      <c r="K1" s="82"/>
      <c r="O1" s="67" t="s">
        <v>41</v>
      </c>
    </row>
    <row r="2" spans="1:23" s="7" customFormat="1" ht="12" customHeight="1" thickTop="1" x14ac:dyDescent="0.2">
      <c r="A2" s="9"/>
      <c r="B2" s="9"/>
      <c r="C2" s="33"/>
      <c r="D2" s="42"/>
      <c r="E2" s="10"/>
      <c r="F2" s="26"/>
    </row>
    <row r="3" spans="1:23" s="7" customFormat="1" ht="18" customHeight="1" x14ac:dyDescent="0.2">
      <c r="A3" s="11"/>
      <c r="B3" s="11"/>
      <c r="C3" s="34" t="s">
        <v>20</v>
      </c>
      <c r="D3" s="29" t="s">
        <v>18</v>
      </c>
      <c r="E3" s="29" t="s">
        <v>19</v>
      </c>
      <c r="F3" s="27" t="s">
        <v>17</v>
      </c>
    </row>
    <row r="4" spans="1:23" s="7" customFormat="1" ht="12" customHeight="1" x14ac:dyDescent="0.2">
      <c r="A4" s="11"/>
      <c r="B4" s="11"/>
      <c r="C4" s="34"/>
      <c r="D4" s="13"/>
      <c r="E4" s="13"/>
      <c r="F4" s="28"/>
      <c r="J4" s="68"/>
      <c r="K4" s="68"/>
    </row>
    <row r="5" spans="1:23" s="7" customFormat="1" ht="18" customHeight="1" x14ac:dyDescent="0.2">
      <c r="A5" s="11" t="s">
        <v>1</v>
      </c>
      <c r="B5" s="11"/>
      <c r="C5" s="34"/>
      <c r="D5" s="13">
        <v>914.3</v>
      </c>
      <c r="E5" s="71">
        <v>2.4380000000000002</v>
      </c>
      <c r="F5" s="28">
        <f>D5*E5</f>
        <v>2229.0634</v>
      </c>
      <c r="J5" s="68"/>
      <c r="K5" s="68"/>
    </row>
    <row r="6" spans="1:23" s="7" customFormat="1" ht="12" customHeight="1" thickBot="1" x14ac:dyDescent="0.25">
      <c r="A6" s="11"/>
      <c r="B6" s="11"/>
      <c r="C6" s="34"/>
      <c r="D6" s="13"/>
      <c r="E6" s="13"/>
      <c r="F6" s="28"/>
      <c r="J6" s="68"/>
      <c r="K6" s="68"/>
    </row>
    <row r="7" spans="1:23" s="7" customFormat="1" ht="18" customHeight="1" thickTop="1" thickBot="1" x14ac:dyDescent="0.25">
      <c r="A7" s="11" t="s">
        <v>2</v>
      </c>
      <c r="B7" s="37"/>
      <c r="C7" s="36" t="s">
        <v>3</v>
      </c>
      <c r="D7" s="52"/>
      <c r="E7" s="30">
        <v>2.2999999999999998</v>
      </c>
      <c r="F7" s="28">
        <f>D7*E7</f>
        <v>0</v>
      </c>
      <c r="J7" s="68"/>
      <c r="K7" s="68"/>
    </row>
    <row r="8" spans="1:23" s="7" customFormat="1" ht="18" customHeight="1" thickTop="1" thickBot="1" x14ac:dyDescent="0.25">
      <c r="A8" s="11"/>
      <c r="B8" s="37"/>
      <c r="C8" s="36" t="s">
        <v>4</v>
      </c>
      <c r="D8" s="52"/>
      <c r="E8" s="30">
        <v>2.2999999999999998</v>
      </c>
      <c r="F8" s="28">
        <f>D8*E8</f>
        <v>0</v>
      </c>
      <c r="J8" s="68"/>
      <c r="K8" s="68"/>
    </row>
    <row r="9" spans="1:23" s="7" customFormat="1" ht="12" customHeight="1" thickTop="1" thickBot="1" x14ac:dyDescent="0.25">
      <c r="A9" s="11"/>
      <c r="B9" s="11"/>
      <c r="C9" s="34"/>
      <c r="D9" s="13"/>
      <c r="E9" s="13"/>
      <c r="F9" s="28"/>
      <c r="J9" s="68"/>
      <c r="K9" s="68"/>
    </row>
    <row r="10" spans="1:23" s="7" customFormat="1" ht="18" customHeight="1" thickTop="1" thickBot="1" x14ac:dyDescent="0.25">
      <c r="A10" s="11" t="s">
        <v>14</v>
      </c>
      <c r="B10" s="37"/>
      <c r="C10" s="36" t="s">
        <v>5</v>
      </c>
      <c r="D10" s="52"/>
      <c r="E10" s="30">
        <v>3.25</v>
      </c>
      <c r="F10" s="28">
        <f>D10*E10</f>
        <v>0</v>
      </c>
      <c r="J10" s="68"/>
      <c r="K10" s="68"/>
      <c r="V10"/>
      <c r="W10"/>
    </row>
    <row r="11" spans="1:23" s="7" customFormat="1" ht="18" customHeight="1" thickTop="1" thickBot="1" x14ac:dyDescent="0.25">
      <c r="A11" s="11"/>
      <c r="B11" s="37"/>
      <c r="C11" s="36" t="s">
        <v>6</v>
      </c>
      <c r="D11" s="52"/>
      <c r="E11" s="30">
        <v>3.25</v>
      </c>
      <c r="F11" s="28">
        <f>D11*E11</f>
        <v>0</v>
      </c>
      <c r="J11" s="68"/>
      <c r="K11" s="68"/>
      <c r="V11"/>
      <c r="W11"/>
    </row>
    <row r="12" spans="1:23" s="7" customFormat="1" ht="12" customHeight="1" thickTop="1" thickBot="1" x14ac:dyDescent="0.25">
      <c r="A12" s="11"/>
      <c r="B12" s="11"/>
      <c r="C12" s="34"/>
      <c r="D12" s="13"/>
      <c r="E12" s="13"/>
      <c r="F12" s="28"/>
      <c r="J12" s="68"/>
      <c r="K12" s="68"/>
      <c r="V12"/>
      <c r="W12"/>
    </row>
    <row r="13" spans="1:23" s="7" customFormat="1" ht="18" customHeight="1" thickTop="1" thickBot="1" x14ac:dyDescent="0.25">
      <c r="A13" s="11" t="s">
        <v>7</v>
      </c>
      <c r="B13" s="78" t="s">
        <v>22</v>
      </c>
      <c r="C13" s="66" t="s">
        <v>31</v>
      </c>
      <c r="D13" s="52"/>
      <c r="E13" s="30">
        <v>3.89</v>
      </c>
      <c r="F13" s="28">
        <f>D13*E13</f>
        <v>0</v>
      </c>
      <c r="J13" s="68"/>
      <c r="K13" s="68"/>
      <c r="V13"/>
      <c r="W13"/>
    </row>
    <row r="14" spans="1:23" s="7" customFormat="1" ht="18" customHeight="1" thickTop="1" thickBot="1" x14ac:dyDescent="0.25">
      <c r="A14" s="11"/>
      <c r="B14" s="78" t="s">
        <v>33</v>
      </c>
      <c r="C14" s="66" t="s">
        <v>32</v>
      </c>
      <c r="D14" s="52"/>
      <c r="E14" s="30">
        <v>4.54</v>
      </c>
      <c r="F14" s="28">
        <f>D14*E14</f>
        <v>0</v>
      </c>
      <c r="J14" s="68">
        <v>2.4</v>
      </c>
      <c r="K14" s="68">
        <v>940</v>
      </c>
      <c r="V14"/>
      <c r="W14"/>
    </row>
    <row r="15" spans="1:23" s="7" customFormat="1" ht="18" customHeight="1" thickTop="1" x14ac:dyDescent="0.2">
      <c r="A15" s="11"/>
      <c r="B15" s="83" t="s">
        <v>39</v>
      </c>
      <c r="C15" s="84"/>
      <c r="D15" s="84"/>
      <c r="E15" s="85"/>
      <c r="F15" s="28"/>
      <c r="J15" s="68">
        <v>2.4</v>
      </c>
      <c r="K15" s="68">
        <v>1080</v>
      </c>
      <c r="V15"/>
      <c r="W15"/>
    </row>
    <row r="16" spans="1:23" s="7" customFormat="1" ht="12" customHeight="1" thickBot="1" x14ac:dyDescent="0.25">
      <c r="A16" s="11"/>
      <c r="B16" s="11"/>
      <c r="C16" s="34"/>
      <c r="D16" s="13"/>
      <c r="E16" s="13"/>
      <c r="F16" s="28"/>
      <c r="J16" s="68">
        <v>2.46</v>
      </c>
      <c r="K16" s="68">
        <v>1280</v>
      </c>
      <c r="V16"/>
      <c r="W16"/>
    </row>
    <row r="17" spans="1:11" s="7" customFormat="1" ht="18" customHeight="1" thickTop="1" thickBot="1" x14ac:dyDescent="0.25">
      <c r="A17" s="12" t="s">
        <v>28</v>
      </c>
      <c r="B17" s="38"/>
      <c r="C17" s="35"/>
      <c r="D17" s="51">
        <f>SUM(D4:D16)</f>
        <v>914.3</v>
      </c>
      <c r="E17" s="51">
        <f>F17/D17</f>
        <v>2.4380000000000002</v>
      </c>
      <c r="F17" s="28">
        <f>SUM(F4:F16)</f>
        <v>2229.0634</v>
      </c>
      <c r="H17" s="9"/>
      <c r="J17" s="68">
        <v>2.5299999999999998</v>
      </c>
      <c r="K17" s="68">
        <v>1280</v>
      </c>
    </row>
    <row r="18" spans="1:11" s="7" customFormat="1" ht="18" customHeight="1" thickTop="1" thickBot="1" x14ac:dyDescent="0.25">
      <c r="A18" s="76" t="s">
        <v>38</v>
      </c>
      <c r="B18" s="77">
        <v>1200</v>
      </c>
      <c r="C18" s="34"/>
      <c r="D18" s="31">
        <f>D17-B18</f>
        <v>-285.70000000000005</v>
      </c>
      <c r="E18" s="49">
        <f>D18/D17</f>
        <v>-0.31247949250792961</v>
      </c>
      <c r="F18" s="50" t="str">
        <f>IF(D18&gt;0,"OVER","")</f>
        <v/>
      </c>
      <c r="J18" s="68">
        <v>2.5299999999999998</v>
      </c>
      <c r="K18" s="68">
        <v>940</v>
      </c>
    </row>
    <row r="19" spans="1:11" s="7" customFormat="1" ht="12" customHeight="1" thickTop="1" thickBot="1" x14ac:dyDescent="0.25">
      <c r="A19" s="11"/>
      <c r="B19" s="11"/>
      <c r="C19" s="34"/>
      <c r="D19" s="13"/>
      <c r="E19" s="13"/>
      <c r="F19" s="28"/>
      <c r="J19" s="68">
        <v>2.4</v>
      </c>
      <c r="K19" s="68">
        <v>940</v>
      </c>
    </row>
    <row r="20" spans="1:11" s="7" customFormat="1" ht="18" customHeight="1" thickTop="1" thickBot="1" x14ac:dyDescent="0.25">
      <c r="A20" s="11" t="s">
        <v>27</v>
      </c>
      <c r="B20" s="25" t="s">
        <v>34</v>
      </c>
      <c r="C20" s="55">
        <v>106</v>
      </c>
      <c r="D20" s="13">
        <f>C20*0.8</f>
        <v>84.800000000000011</v>
      </c>
      <c r="E20" s="30">
        <v>2.63</v>
      </c>
      <c r="F20" s="28">
        <f>D20*E20</f>
        <v>223.02400000000003</v>
      </c>
      <c r="J20" s="68"/>
      <c r="K20" s="68"/>
    </row>
    <row r="21" spans="1:11" s="7" customFormat="1" ht="12" customHeight="1" thickTop="1" thickBot="1" x14ac:dyDescent="0.25">
      <c r="A21" s="11"/>
      <c r="B21" s="11"/>
      <c r="C21" s="34"/>
      <c r="D21" s="13"/>
      <c r="E21" s="13"/>
      <c r="F21" s="28"/>
      <c r="J21" s="68"/>
      <c r="K21" s="68"/>
    </row>
    <row r="22" spans="1:11" s="7" customFormat="1" ht="18" customHeight="1" thickTop="1" thickBot="1" x14ac:dyDescent="0.25">
      <c r="A22" s="12" t="s">
        <v>23</v>
      </c>
      <c r="B22" s="38"/>
      <c r="C22" s="35"/>
      <c r="D22" s="51">
        <f>D17+D20</f>
        <v>999.09999999999991</v>
      </c>
      <c r="E22" s="51">
        <f>F22/D22</f>
        <v>2.4542962666399761</v>
      </c>
      <c r="F22" s="28">
        <f>SUM(F17:F21)</f>
        <v>2452.0873999999999</v>
      </c>
    </row>
    <row r="23" spans="1:11" s="7" customFormat="1" ht="18" customHeight="1" thickTop="1" thickBot="1" x14ac:dyDescent="0.25">
      <c r="A23" s="76" t="s">
        <v>38</v>
      </c>
      <c r="B23" s="77">
        <v>1280</v>
      </c>
      <c r="C23" s="34"/>
      <c r="D23" s="31">
        <f>D22-B23</f>
        <v>-280.90000000000009</v>
      </c>
      <c r="E23" s="49">
        <f>D23/D22</f>
        <v>-0.28115303773396066</v>
      </c>
      <c r="F23" s="50" t="str">
        <f>IF(D23&gt;0,"OVER","")</f>
        <v/>
      </c>
    </row>
    <row r="24" spans="1:11" s="7" customFormat="1" ht="12" customHeight="1" thickTop="1" thickBot="1" x14ac:dyDescent="0.25">
      <c r="A24" s="11"/>
      <c r="B24" s="11"/>
      <c r="C24" s="34"/>
      <c r="D24" s="13"/>
      <c r="E24" s="13"/>
      <c r="F24" s="28"/>
    </row>
    <row r="25" spans="1:11" s="7" customFormat="1" ht="18" customHeight="1" thickTop="1" thickBot="1" x14ac:dyDescent="0.25">
      <c r="A25" s="11" t="s">
        <v>24</v>
      </c>
      <c r="B25" s="48" t="s">
        <v>25</v>
      </c>
      <c r="C25" s="55">
        <v>5</v>
      </c>
      <c r="D25" s="13">
        <f>C25*0.8</f>
        <v>4</v>
      </c>
      <c r="E25" s="30">
        <v>2.63</v>
      </c>
      <c r="F25" s="28">
        <f>D25*E25</f>
        <v>10.52</v>
      </c>
    </row>
    <row r="26" spans="1:11" s="7" customFormat="1" ht="12" customHeight="1" thickTop="1" thickBot="1" x14ac:dyDescent="0.25">
      <c r="A26" s="11"/>
      <c r="B26" s="11"/>
      <c r="C26" s="34"/>
      <c r="D26" s="13"/>
      <c r="E26" s="13"/>
      <c r="F26" s="28"/>
    </row>
    <row r="27" spans="1:11" s="7" customFormat="1" ht="18" customHeight="1" thickTop="1" thickBot="1" x14ac:dyDescent="0.25">
      <c r="A27" s="12" t="s">
        <v>13</v>
      </c>
      <c r="B27" s="38"/>
      <c r="C27" s="35"/>
      <c r="D27" s="51">
        <f>D22-D25</f>
        <v>995.09999999999991</v>
      </c>
      <c r="E27" s="51">
        <f>F27/D27</f>
        <v>2.4535899909556829</v>
      </c>
      <c r="F27" s="28">
        <f>F22-F25</f>
        <v>2441.5673999999999</v>
      </c>
    </row>
    <row r="28" spans="1:11" s="7" customFormat="1" ht="18" customHeight="1" thickTop="1" thickBot="1" x14ac:dyDescent="0.25">
      <c r="A28" s="76" t="s">
        <v>38</v>
      </c>
      <c r="B28" s="77">
        <v>1280</v>
      </c>
      <c r="C28" s="34"/>
      <c r="D28" s="31">
        <f>D27-B28</f>
        <v>-284.90000000000009</v>
      </c>
      <c r="E28" s="49">
        <f>D28/D27</f>
        <v>-0.28630288413224814</v>
      </c>
      <c r="F28" s="50" t="str">
        <f>IF(D28&gt;0,"OVER","")</f>
        <v/>
      </c>
    </row>
    <row r="29" spans="1:11" s="7" customFormat="1" ht="18" customHeight="1" thickTop="1" thickBot="1" x14ac:dyDescent="0.25">
      <c r="A29" s="70" t="str">
        <f>IF(D34&gt;0,"WARNING:","")</f>
        <v/>
      </c>
      <c r="B29" s="69" t="str">
        <f>IF(D34&gt;0,((D27-B34)/(25*0.8)),"")</f>
        <v/>
      </c>
      <c r="C29" s="86" t="str">
        <f>IF(D34&gt;0," hrs flying required to reach max landing weight","")</f>
        <v/>
      </c>
      <c r="D29" s="87"/>
      <c r="E29" s="87"/>
      <c r="F29" s="88"/>
    </row>
    <row r="30" spans="1:11" s="7" customFormat="1" ht="18" customHeight="1" thickTop="1" thickBot="1" x14ac:dyDescent="0.25">
      <c r="A30" s="11" t="s">
        <v>26</v>
      </c>
      <c r="B30" s="65">
        <v>0</v>
      </c>
      <c r="C30" s="74">
        <f>B30*25</f>
        <v>0</v>
      </c>
      <c r="D30" s="13">
        <f>C30*0.8</f>
        <v>0</v>
      </c>
      <c r="E30" s="30">
        <v>2.63</v>
      </c>
      <c r="F30" s="28">
        <f>(D20-D30)*E30</f>
        <v>223.02400000000003</v>
      </c>
    </row>
    <row r="31" spans="1:11" s="7" customFormat="1" ht="18" customHeight="1" thickTop="1" thickBot="1" x14ac:dyDescent="0.25">
      <c r="A31" s="75" t="s">
        <v>36</v>
      </c>
      <c r="B31" s="92" t="str">
        <f>IF(B32&lt;0.5,"WARNING: Fuel reserve less than 30 mins at destination","")</f>
        <v/>
      </c>
      <c r="C31" s="93"/>
      <c r="D31" s="93"/>
      <c r="E31" s="93"/>
      <c r="F31" s="94"/>
    </row>
    <row r="32" spans="1:11" s="7" customFormat="1" ht="18" customHeight="1" thickTop="1" thickBot="1" x14ac:dyDescent="0.25">
      <c r="A32" s="72" t="s">
        <v>35</v>
      </c>
      <c r="B32" s="73">
        <f>C32/25</f>
        <v>4.24</v>
      </c>
      <c r="C32" s="74">
        <f>C20-C30</f>
        <v>106</v>
      </c>
      <c r="D32" s="89" t="s">
        <v>37</v>
      </c>
      <c r="E32" s="90"/>
      <c r="F32" s="91"/>
    </row>
    <row r="33" spans="1:11" s="7" customFormat="1" ht="18" customHeight="1" thickTop="1" thickBot="1" x14ac:dyDescent="0.25">
      <c r="A33" s="12" t="s">
        <v>21</v>
      </c>
      <c r="B33" s="38"/>
      <c r="C33" s="35"/>
      <c r="D33" s="51">
        <f>D27-D30</f>
        <v>995.09999999999991</v>
      </c>
      <c r="E33" s="51">
        <f>F33/D33</f>
        <v>2.4535899909556829</v>
      </c>
      <c r="F33" s="28">
        <f>F17-F25+F30</f>
        <v>2441.5673999999999</v>
      </c>
    </row>
    <row r="34" spans="1:11" s="7" customFormat="1" ht="18" customHeight="1" thickTop="1" x14ac:dyDescent="0.2">
      <c r="A34" s="76" t="s">
        <v>38</v>
      </c>
      <c r="B34" s="77">
        <v>1216</v>
      </c>
      <c r="C34" s="35"/>
      <c r="D34" s="61">
        <f>D33-B34</f>
        <v>-220.90000000000009</v>
      </c>
      <c r="E34" s="62">
        <f>D34/D33</f>
        <v>-0.22198773992563572</v>
      </c>
      <c r="F34" s="63" t="str">
        <f>IF(D34&gt;0,"OVER","")</f>
        <v/>
      </c>
      <c r="G34" s="32"/>
    </row>
    <row r="35" spans="1:11" s="7" customFormat="1" ht="26.25" customHeight="1" x14ac:dyDescent="0.2">
      <c r="A35" s="64"/>
      <c r="B35" s="79"/>
      <c r="C35" s="79"/>
      <c r="D35" s="79"/>
      <c r="E35" s="79"/>
      <c r="F35" s="80"/>
    </row>
    <row r="36" spans="1:11" s="7" customFormat="1" x14ac:dyDescent="0.2">
      <c r="A36" s="56"/>
      <c r="B36" s="56"/>
      <c r="C36" s="57"/>
      <c r="D36" s="58"/>
      <c r="E36" s="59"/>
      <c r="F36" s="60"/>
    </row>
    <row r="37" spans="1:11" x14ac:dyDescent="0.2">
      <c r="A37" s="24" t="s">
        <v>16</v>
      </c>
      <c r="B37" s="24"/>
      <c r="E37" s="8"/>
      <c r="J37" s="7"/>
      <c r="K37" s="7"/>
    </row>
    <row r="38" spans="1:11" x14ac:dyDescent="0.2">
      <c r="A38" s="24"/>
      <c r="B38" s="24"/>
    </row>
    <row r="39" spans="1:11" x14ac:dyDescent="0.2">
      <c r="A39" s="14" t="s">
        <v>10</v>
      </c>
      <c r="B39" s="39"/>
      <c r="C39" s="16" t="s">
        <v>8</v>
      </c>
      <c r="D39" s="44" t="s">
        <v>9</v>
      </c>
      <c r="E39" s="23" t="s">
        <v>15</v>
      </c>
      <c r="F39" s="17" t="s">
        <v>12</v>
      </c>
    </row>
    <row r="40" spans="1:11" x14ac:dyDescent="0.2">
      <c r="A40" s="15"/>
      <c r="B40" s="40"/>
      <c r="C40" s="53">
        <v>13</v>
      </c>
      <c r="D40" s="54">
        <v>0</v>
      </c>
      <c r="E40" s="18">
        <f>(C40*14)+D40</f>
        <v>182</v>
      </c>
      <c r="F40" s="19">
        <f>E40/2.2</f>
        <v>82.72727272727272</v>
      </c>
    </row>
    <row r="41" spans="1:11" x14ac:dyDescent="0.2">
      <c r="A41" s="1"/>
      <c r="B41" s="1"/>
      <c r="D41" s="45"/>
      <c r="E41" s="4"/>
      <c r="F41" s="6"/>
    </row>
    <row r="42" spans="1:11" x14ac:dyDescent="0.2">
      <c r="A42" s="20" t="s">
        <v>10</v>
      </c>
      <c r="B42" s="41"/>
      <c r="C42" s="16" t="s">
        <v>12</v>
      </c>
      <c r="D42" s="46"/>
      <c r="E42" s="23" t="s">
        <v>11</v>
      </c>
      <c r="F42" s="17" t="s">
        <v>9</v>
      </c>
    </row>
    <row r="43" spans="1:11" x14ac:dyDescent="0.2">
      <c r="A43" s="21"/>
      <c r="B43" s="18"/>
      <c r="C43" s="53">
        <v>83</v>
      </c>
      <c r="D43" s="47"/>
      <c r="E43" s="22"/>
      <c r="F43" s="19">
        <f>C43*2.2</f>
        <v>182.60000000000002</v>
      </c>
    </row>
    <row r="44" spans="1:11" x14ac:dyDescent="0.2">
      <c r="A44" s="1"/>
      <c r="B44" s="1"/>
    </row>
  </sheetData>
  <sheetProtection algorithmName="SHA-512" hashValue="8sTv87Wbf+GoNJuOPM3JJlo1hEoxXi263/pVj5zA0CXnIn49aau6N68LrBkWUHSSrekONzEz7R0sbFzrwp5bag==" saltValue="vBFtC61x45O4X+VXq8PCNA==" spinCount="100000" sheet="1" objects="1" scenarios="1"/>
  <mergeCells count="6">
    <mergeCell ref="B35:F35"/>
    <mergeCell ref="J1:K1"/>
    <mergeCell ref="B15:E15"/>
    <mergeCell ref="C29:F29"/>
    <mergeCell ref="D32:F32"/>
    <mergeCell ref="B31:F31"/>
  </mergeCells>
  <phoneticPr fontId="0" type="noConversion"/>
  <conditionalFormatting sqref="D18 D23 D28 D34">
    <cfRule type="cellIs" dxfId="17" priority="21" stopIfTrue="1" operator="lessThanOrEqual">
      <formula>0</formula>
    </cfRule>
    <cfRule type="cellIs" dxfId="16" priority="22" stopIfTrue="1" operator="greaterThan">
      <formula>0</formula>
    </cfRule>
  </conditionalFormatting>
  <conditionalFormatting sqref="D17:E17 D22:E22 D27:E27 D33:E33">
    <cfRule type="expression" dxfId="15" priority="23" stopIfTrue="1">
      <formula>$D18&lt;=0</formula>
    </cfRule>
    <cfRule type="expression" dxfId="14" priority="24" stopIfTrue="1">
      <formula>$D18&gt;0</formula>
    </cfRule>
  </conditionalFormatting>
  <conditionalFormatting sqref="C20">
    <cfRule type="expression" dxfId="13" priority="20" stopIfTrue="1">
      <formula>$C$20&gt;106</formula>
    </cfRule>
  </conditionalFormatting>
  <conditionalFormatting sqref="C32">
    <cfRule type="expression" dxfId="12" priority="14" stopIfTrue="1">
      <formula>$C32&gt;=12.5</formula>
    </cfRule>
    <cfRule type="expression" dxfId="11" priority="15" stopIfTrue="1">
      <formula>$C32&lt;12.5</formula>
    </cfRule>
  </conditionalFormatting>
  <conditionalFormatting sqref="B32">
    <cfRule type="expression" dxfId="10" priority="12" stopIfTrue="1">
      <formula>$B$32&gt;=0.5</formula>
    </cfRule>
    <cfRule type="expression" dxfId="9" priority="13" stopIfTrue="1">
      <formula>$B$32&lt;0.5</formula>
    </cfRule>
  </conditionalFormatting>
  <conditionalFormatting sqref="C30">
    <cfRule type="expression" dxfId="8" priority="8" stopIfTrue="1">
      <formula>$C30&lt;=$C$20</formula>
    </cfRule>
    <cfRule type="expression" dxfId="7" priority="9" stopIfTrue="1">
      <formula>$C30&gt;$C$20</formula>
    </cfRule>
  </conditionalFormatting>
  <conditionalFormatting sqref="B15:E15">
    <cfRule type="expression" dxfId="6" priority="7" stopIfTrue="1">
      <formula>$D$13+$D$14&gt;45</formula>
    </cfRule>
  </conditionalFormatting>
  <conditionalFormatting sqref="D13">
    <cfRule type="expression" dxfId="5" priority="2" stopIfTrue="1">
      <formula>$D$13+$D$14&gt;45</formula>
    </cfRule>
    <cfRule type="expression" dxfId="4" priority="4" stopIfTrue="1">
      <formula>($D$13+$D$14)&gt;45</formula>
    </cfRule>
    <cfRule type="expression" dxfId="3" priority="6" stopIfTrue="1">
      <formula>$D$13&gt;45</formula>
    </cfRule>
  </conditionalFormatting>
  <conditionalFormatting sqref="D14">
    <cfRule type="expression" dxfId="2" priority="1" stopIfTrue="1">
      <formula>$D$13+$D$14&gt;45</formula>
    </cfRule>
    <cfRule type="expression" dxfId="1" priority="3" stopIfTrue="1">
      <formula>$D$13+$D$14&gt;45</formula>
    </cfRule>
    <cfRule type="expression" dxfId="0" priority="5" stopIfTrue="1">
      <formula>$D$14&gt;18</formula>
    </cfRule>
  </conditionalFormatting>
  <pageMargins left="0.39370078740157483" right="0.39370078740157483" top="0.39370078740157483" bottom="0.39370078740157483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G-SUEO</vt:lpstr>
      <vt:lpstr>'G-SUEO'!Print_Area</vt:lpstr>
    </vt:vector>
  </TitlesOfParts>
  <Company>Pangolin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Cullum</dc:creator>
  <cp:lastModifiedBy>KGCullum</cp:lastModifiedBy>
  <cp:lastPrinted>2016-12-02T21:39:05Z</cp:lastPrinted>
  <dcterms:created xsi:type="dcterms:W3CDTF">2008-05-13T21:24:04Z</dcterms:created>
  <dcterms:modified xsi:type="dcterms:W3CDTF">2022-07-09T10:01:25Z</dcterms:modified>
</cp:coreProperties>
</file>